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0_ncr:8000_{4D51B093-3D4C-4E68-B9F0-579C772AFDFB}" xr6:coauthVersionLast="47" xr6:coauthVersionMax="47" xr10:uidLastSave="{00000000-0000-0000-0000-000000000000}"/>
  <bookViews>
    <workbookView xWindow="-120" yWindow="-120" windowWidth="38640" windowHeight="15720" xr2:uid="{657ACCCE-99E6-4B71-A511-448FA7C5286D}"/>
  </bookViews>
  <sheets>
    <sheet name="SL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D6" i="2" s="1"/>
  <c r="J12" i="2"/>
  <c r="E6" i="2" s="1"/>
  <c r="D3" i="2" l="1"/>
  <c r="D5" i="2"/>
  <c r="F5" i="2" s="1"/>
  <c r="D4" i="2"/>
  <c r="F4" i="2" s="1"/>
  <c r="E5" i="2"/>
  <c r="G5" i="2" s="1"/>
  <c r="D7" i="2"/>
  <c r="F7" i="2" s="1"/>
  <c r="E4" i="2"/>
  <c r="E3" i="2"/>
  <c r="E7" i="2"/>
  <c r="F6" i="2"/>
  <c r="D8" i="2" l="1"/>
  <c r="F3" i="2"/>
  <c r="F8" i="2" s="1"/>
  <c r="G3" i="2"/>
  <c r="G4" i="2"/>
  <c r="H5" i="2"/>
  <c r="H4" i="2" l="1"/>
  <c r="H3" i="2"/>
  <c r="G6" i="2" l="1"/>
  <c r="H7" i="2"/>
  <c r="G7" i="2"/>
  <c r="E8" i="2"/>
  <c r="H6" i="2"/>
  <c r="H8" i="2" l="1"/>
  <c r="D11" i="2" s="1"/>
  <c r="D10" i="2" s="1"/>
  <c r="G8" i="2"/>
  <c r="L4" i="2" l="1"/>
  <c r="L8" i="2" s="1"/>
  <c r="G10" i="2" s="1"/>
  <c r="K7" i="2"/>
  <c r="K5" i="2"/>
  <c r="K6" i="2"/>
  <c r="K3" i="2"/>
  <c r="K4" i="2"/>
  <c r="I6" i="2"/>
  <c r="J6" i="2" s="1"/>
  <c r="G13" i="2"/>
  <c r="J13" i="2"/>
  <c r="I4" i="2"/>
  <c r="J4" i="2" s="1"/>
  <c r="L6" i="2"/>
  <c r="I5" i="2"/>
  <c r="J5" i="2" s="1"/>
  <c r="I7" i="2"/>
  <c r="J7" i="2" s="1"/>
  <c r="L7" i="2"/>
  <c r="L3" i="2"/>
  <c r="I3" i="2"/>
  <c r="L5" i="2"/>
  <c r="K8" i="2" l="1"/>
  <c r="I8" i="2"/>
  <c r="J3" i="2"/>
  <c r="J8" i="2" s="1"/>
  <c r="G15" i="2" s="1"/>
  <c r="J15" i="2" s="1"/>
  <c r="J18" i="2" s="1"/>
  <c r="G14" i="2"/>
  <c r="G11" i="2"/>
  <c r="G18" i="2"/>
  <c r="G19" i="2" s="1"/>
  <c r="G16" i="2" l="1"/>
  <c r="D13" i="2" s="1"/>
  <c r="D16" i="2" s="1"/>
  <c r="D19" i="2" s="1"/>
  <c r="J17" i="2"/>
  <c r="J16" i="2"/>
  <c r="D14" i="2" l="1"/>
  <c r="D17" i="2" s="1"/>
  <c r="D20" i="2" s="1"/>
</calcChain>
</file>

<file path=xl/sharedStrings.xml><?xml version="1.0" encoding="utf-8"?>
<sst xmlns="http://schemas.openxmlformats.org/spreadsheetml/2006/main" count="35" uniqueCount="35">
  <si>
    <t>x</t>
  </si>
  <si>
    <t>y</t>
  </si>
  <si>
    <t>(x-xbar)</t>
  </si>
  <si>
    <t>(y-ybar)</t>
  </si>
  <si>
    <t>TSS</t>
  </si>
  <si>
    <t>(x-xbar)^2</t>
  </si>
  <si>
    <t>(x-xbar)(y-ybar)</t>
  </si>
  <si>
    <t>resid</t>
  </si>
  <si>
    <t>resid^2</t>
  </si>
  <si>
    <t>R^2</t>
  </si>
  <si>
    <t>adj R^2</t>
  </si>
  <si>
    <t>F(R^2=0)</t>
  </si>
  <si>
    <t>prob(F)</t>
  </si>
  <si>
    <t>mean(x)</t>
  </si>
  <si>
    <t>mean(y)</t>
  </si>
  <si>
    <t>(y-ybar)^2</t>
  </si>
  <si>
    <t>S.E. regression</t>
  </si>
  <si>
    <t>LogL</t>
  </si>
  <si>
    <t>AIC</t>
  </si>
  <si>
    <t>SIC</t>
  </si>
  <si>
    <t>beta0_hat</t>
  </si>
  <si>
    <t>beta1_hat</t>
  </si>
  <si>
    <t>se(beta0_hat)</t>
  </si>
  <si>
    <t>se(beta1_hat)</t>
  </si>
  <si>
    <t>t(beta0_hat)</t>
  </si>
  <si>
    <t>t(beta1_hat)</t>
  </si>
  <si>
    <t>p(beta1_hat)</t>
  </si>
  <si>
    <t>p(beta0_hat)</t>
  </si>
  <si>
    <t>(yhat-ybar)^2</t>
  </si>
  <si>
    <t>SSE</t>
  </si>
  <si>
    <t>SSR</t>
  </si>
  <si>
    <t>SUMS →</t>
  </si>
  <si>
    <t>HQC</t>
  </si>
  <si>
    <t>s.d.(y)</t>
  </si>
  <si>
    <t>yhat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</si>
</sst>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ssistant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0" fillId="12" borderId="0" xfId="0" applyFill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0" fillId="13" borderId="2" xfId="0" applyFill="1" applyBorder="1" applyAlignment="1">
      <alignment horizontal="center"/>
    </xf>
    <xf numFmtId="0" fontId="0" fillId="14" borderId="0" xfId="0" applyFill="1"/>
    <xf numFmtId="0" fontId="0" fillId="14" borderId="3" xfId="0" applyFill="1" applyBorder="1"/>
    <xf numFmtId="0" fontId="0" fillId="14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0" xfId="0" applyFill="1" applyAlignment="1">
      <alignment horizontal="right"/>
    </xf>
    <xf numFmtId="164" fontId="0" fillId="14" borderId="0" xfId="0" applyNumberFormat="1" applyFill="1" applyAlignment="1">
      <alignment horizontal="center"/>
    </xf>
    <xf numFmtId="165" fontId="0" fillId="14" borderId="0" xfId="0" applyNumberFormat="1" applyFill="1" applyAlignment="1">
      <alignment horizontal="center"/>
    </xf>
    <xf numFmtId="0" fontId="0" fillId="14" borderId="0" xfId="0" applyFill="1" applyAlignment="1">
      <alignment horizontal="center" vertical="center"/>
    </xf>
    <xf numFmtId="164" fontId="0" fillId="14" borderId="0" xfId="0" applyNumberFormat="1" applyFill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8FA3-FA07-4A85-BDCB-6CF9682A957C}">
  <dimension ref="A1:Y34"/>
  <sheetViews>
    <sheetView tabSelected="1" zoomScale="145" zoomScaleNormal="145" workbookViewId="0">
      <selection activeCell="H23" sqref="H23"/>
    </sheetView>
  </sheetViews>
  <sheetFormatPr defaultRowHeight="15" x14ac:dyDescent="0.25"/>
  <cols>
    <col min="2" max="3" width="11.42578125" style="1" customWidth="1"/>
    <col min="4" max="8" width="15.7109375" style="1" customWidth="1"/>
    <col min="9" max="10" width="12.42578125" style="1" customWidth="1"/>
    <col min="11" max="11" width="13.28515625" style="1" customWidth="1"/>
    <col min="12" max="12" width="14.140625" style="1" customWidth="1"/>
    <col min="13" max="13" width="9.140625" style="1"/>
    <col min="14" max="14" width="8.85546875" style="1"/>
  </cols>
  <sheetData>
    <row r="1" spans="1:25" ht="5.25" customHeight="1" thickBot="1" x14ac:dyDescent="0.3">
      <c r="A1" s="41"/>
      <c r="B1" s="44"/>
      <c r="C1" s="44"/>
      <c r="D1" s="44"/>
      <c r="E1" s="44"/>
      <c r="F1" s="44"/>
      <c r="G1" s="44"/>
      <c r="H1" s="44"/>
      <c r="I1" s="44"/>
      <c r="J1" s="44"/>
      <c r="K1" s="44"/>
      <c r="L1" s="43"/>
      <c r="M1" s="43"/>
      <c r="N1" s="43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5" ht="16.5" thickTop="1" thickBot="1" x14ac:dyDescent="0.3">
      <c r="A2" s="42"/>
      <c r="B2" s="11" t="s">
        <v>0</v>
      </c>
      <c r="C2" s="24" t="s">
        <v>1</v>
      </c>
      <c r="D2" s="9" t="s">
        <v>2</v>
      </c>
      <c r="E2" s="27" t="s">
        <v>3</v>
      </c>
      <c r="F2" s="6" t="s">
        <v>5</v>
      </c>
      <c r="G2" s="2" t="s">
        <v>15</v>
      </c>
      <c r="H2" s="14" t="s">
        <v>6</v>
      </c>
      <c r="I2" s="18" t="s">
        <v>7</v>
      </c>
      <c r="J2" s="21" t="s">
        <v>8</v>
      </c>
      <c r="K2" s="50" t="s">
        <v>34</v>
      </c>
      <c r="L2" s="40" t="s">
        <v>28</v>
      </c>
      <c r="M2" s="43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5.75" thickTop="1" x14ac:dyDescent="0.25">
      <c r="A3" s="42"/>
      <c r="B3" s="12">
        <v>6</v>
      </c>
      <c r="C3" s="25">
        <v>15</v>
      </c>
      <c r="D3" s="10">
        <f>B3-J$11</f>
        <v>2</v>
      </c>
      <c r="E3" s="29">
        <f>C3-J$12</f>
        <v>5</v>
      </c>
      <c r="F3" s="7">
        <f>D3^2</f>
        <v>4</v>
      </c>
      <c r="G3" s="3">
        <f>E3^2</f>
        <v>25</v>
      </c>
      <c r="H3" s="15">
        <f>D3*E3</f>
        <v>10</v>
      </c>
      <c r="I3" s="19">
        <f>C3-D$10-D$11*B3</f>
        <v>2</v>
      </c>
      <c r="J3" s="22">
        <f>I3^2</f>
        <v>4</v>
      </c>
      <c r="K3" s="51">
        <f>D$10+D$11*B3</f>
        <v>13</v>
      </c>
      <c r="L3" s="52">
        <f>(D$10+D$11*B3-J$12)^2</f>
        <v>9</v>
      </c>
      <c r="M3" s="43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x14ac:dyDescent="0.25">
      <c r="A4" s="42"/>
      <c r="B4" s="12">
        <v>0</v>
      </c>
      <c r="C4" s="25">
        <v>3</v>
      </c>
      <c r="D4" s="10">
        <f>B4-J$11</f>
        <v>-4</v>
      </c>
      <c r="E4" s="29">
        <f>C4-J$12</f>
        <v>-7</v>
      </c>
      <c r="F4" s="7">
        <f t="shared" ref="F4:F7" si="0">D4^2</f>
        <v>16</v>
      </c>
      <c r="G4" s="3">
        <f>E4^2</f>
        <v>49</v>
      </c>
      <c r="H4" s="15">
        <f>D4*E4</f>
        <v>28</v>
      </c>
      <c r="I4" s="19">
        <f>C4-D$10-D$11*B4</f>
        <v>-1</v>
      </c>
      <c r="J4" s="22">
        <f t="shared" ref="J4:J7" si="1">I4^2</f>
        <v>1</v>
      </c>
      <c r="K4" s="15">
        <f t="shared" ref="K4:K7" si="2">D$10+D$11*B4</f>
        <v>4</v>
      </c>
      <c r="L4" s="53">
        <f>(D$10+D$11*B4-J$12)^2</f>
        <v>36</v>
      </c>
      <c r="M4" s="43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x14ac:dyDescent="0.25">
      <c r="A5" s="42"/>
      <c r="B5" s="12">
        <v>4</v>
      </c>
      <c r="C5" s="25">
        <v>11</v>
      </c>
      <c r="D5" s="10">
        <f>B5-J$11</f>
        <v>0</v>
      </c>
      <c r="E5" s="29">
        <f>C5-J$12</f>
        <v>1</v>
      </c>
      <c r="F5" s="7">
        <f t="shared" si="0"/>
        <v>0</v>
      </c>
      <c r="G5" s="3">
        <f>E5^2</f>
        <v>1</v>
      </c>
      <c r="H5" s="15">
        <f>D5*E5</f>
        <v>0</v>
      </c>
      <c r="I5" s="19">
        <f>C5-D$10-D$11*B5</f>
        <v>1</v>
      </c>
      <c r="J5" s="22">
        <f t="shared" si="1"/>
        <v>1</v>
      </c>
      <c r="K5" s="15">
        <f t="shared" si="2"/>
        <v>10</v>
      </c>
      <c r="L5" s="53">
        <f>(D$10+D$11*B5-J$12)^2</f>
        <v>0</v>
      </c>
      <c r="M5" s="43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x14ac:dyDescent="0.25">
      <c r="A6" s="42"/>
      <c r="B6" s="12">
        <v>2</v>
      </c>
      <c r="C6" s="25">
        <v>7</v>
      </c>
      <c r="D6" s="10">
        <f>B6-J$11</f>
        <v>-2</v>
      </c>
      <c r="E6" s="29">
        <f>C6-J$12</f>
        <v>-3</v>
      </c>
      <c r="F6" s="7">
        <f t="shared" si="0"/>
        <v>4</v>
      </c>
      <c r="G6" s="3">
        <f>E6^2</f>
        <v>9</v>
      </c>
      <c r="H6" s="15">
        <f>D6*E6</f>
        <v>6</v>
      </c>
      <c r="I6" s="19">
        <f>C6-D$10-D$11*B6</f>
        <v>0</v>
      </c>
      <c r="J6" s="22">
        <f t="shared" si="1"/>
        <v>0</v>
      </c>
      <c r="K6" s="15">
        <f t="shared" si="2"/>
        <v>7</v>
      </c>
      <c r="L6" s="53">
        <f>(D$10+D$11*B6-J$12)^2</f>
        <v>9</v>
      </c>
      <c r="M6" s="43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5.75" thickBot="1" x14ac:dyDescent="0.3">
      <c r="A7" s="42"/>
      <c r="B7" s="13">
        <v>8</v>
      </c>
      <c r="C7" s="26">
        <v>14</v>
      </c>
      <c r="D7" s="28">
        <f>B7-J$11</f>
        <v>4</v>
      </c>
      <c r="E7" s="30">
        <f>C7-J$12</f>
        <v>4</v>
      </c>
      <c r="F7" s="8">
        <f t="shared" si="0"/>
        <v>16</v>
      </c>
      <c r="G7" s="4">
        <f>E7^2</f>
        <v>16</v>
      </c>
      <c r="H7" s="16">
        <f>D7*E7</f>
        <v>16</v>
      </c>
      <c r="I7" s="20">
        <f>C7-D$10-D$11*B7</f>
        <v>-2</v>
      </c>
      <c r="J7" s="23">
        <f t="shared" si="1"/>
        <v>4</v>
      </c>
      <c r="K7" s="16">
        <f t="shared" si="2"/>
        <v>16</v>
      </c>
      <c r="L7" s="54">
        <f>(D$10+D$11*B7-J$12)^2</f>
        <v>36</v>
      </c>
      <c r="M7" s="43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15.75" thickBot="1" x14ac:dyDescent="0.3">
      <c r="A8" s="41"/>
      <c r="B8" s="55" t="s">
        <v>31</v>
      </c>
      <c r="C8" s="56"/>
      <c r="D8" s="5">
        <f>SUM(D3:D7)</f>
        <v>0</v>
      </c>
      <c r="E8" s="5">
        <f>SUM(E3:E7)</f>
        <v>0</v>
      </c>
      <c r="F8" s="5">
        <f>SUM(F3:F7)</f>
        <v>40</v>
      </c>
      <c r="G8" s="5">
        <f>SUM(G3:G7)</f>
        <v>100</v>
      </c>
      <c r="H8" s="17">
        <f>SUM(H3:H7)</f>
        <v>60</v>
      </c>
      <c r="I8" s="5">
        <f t="shared" ref="I8:L8" si="3">SUM(I3:I7)</f>
        <v>0</v>
      </c>
      <c r="J8" s="17">
        <f t="shared" si="3"/>
        <v>10</v>
      </c>
      <c r="K8" s="17">
        <f t="shared" si="3"/>
        <v>50</v>
      </c>
      <c r="L8" s="17">
        <f t="shared" si="3"/>
        <v>90</v>
      </c>
      <c r="M8" s="41"/>
      <c r="N8" s="43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x14ac:dyDescent="0.25">
      <c r="A9" s="41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1"/>
      <c r="P9" s="41"/>
      <c r="Q9" s="41"/>
      <c r="R9" s="41"/>
      <c r="S9" s="41"/>
      <c r="T9" s="41"/>
      <c r="U9" s="41"/>
      <c r="V9" s="41"/>
      <c r="W9" s="41"/>
      <c r="X9" s="41"/>
    </row>
    <row r="10" spans="1:25" x14ac:dyDescent="0.25">
      <c r="A10" s="41"/>
      <c r="B10" s="43"/>
      <c r="C10" s="38" t="s">
        <v>20</v>
      </c>
      <c r="D10" s="39">
        <f>J12-D11*J11</f>
        <v>4</v>
      </c>
      <c r="E10" s="46"/>
      <c r="F10" s="35" t="s">
        <v>9</v>
      </c>
      <c r="G10" s="36">
        <f>L8/G8</f>
        <v>0.9</v>
      </c>
      <c r="H10" s="46"/>
      <c r="I10" s="43"/>
      <c r="J10" s="43"/>
      <c r="K10" s="43"/>
      <c r="L10" s="43"/>
      <c r="M10" s="43"/>
      <c r="N10" s="43"/>
      <c r="O10" s="43"/>
      <c r="P10" s="43"/>
      <c r="Q10" s="43"/>
      <c r="R10" s="41"/>
      <c r="S10" s="41"/>
      <c r="T10" s="41"/>
      <c r="U10" s="43"/>
      <c r="V10" s="41"/>
      <c r="W10" s="41"/>
      <c r="X10" s="41"/>
    </row>
    <row r="11" spans="1:25" x14ac:dyDescent="0.25">
      <c r="A11" s="41"/>
      <c r="B11" s="43"/>
      <c r="C11" s="38" t="s">
        <v>21</v>
      </c>
      <c r="D11" s="39">
        <f>H8/F8</f>
        <v>1.5</v>
      </c>
      <c r="E11" s="46"/>
      <c r="F11" s="35" t="s">
        <v>10</v>
      </c>
      <c r="G11" s="36">
        <f>1-(1-G10)*(4/3)</f>
        <v>0.8666666666666667</v>
      </c>
      <c r="H11" s="46"/>
      <c r="I11" s="33" t="s">
        <v>13</v>
      </c>
      <c r="J11" s="33">
        <f>AVERAGE(B3:B7)</f>
        <v>4</v>
      </c>
      <c r="K11" s="43"/>
      <c r="L11" s="43"/>
      <c r="M11" s="43"/>
      <c r="N11" s="43"/>
      <c r="O11" s="43"/>
      <c r="P11" s="41"/>
      <c r="Q11" s="41"/>
      <c r="R11" s="41"/>
      <c r="S11" s="41"/>
      <c r="T11" s="41"/>
      <c r="U11" s="41"/>
      <c r="V11" s="41"/>
      <c r="W11" s="41"/>
      <c r="X11" s="41"/>
    </row>
    <row r="12" spans="1:25" x14ac:dyDescent="0.25">
      <c r="A12" s="41"/>
      <c r="B12" s="43"/>
      <c r="C12" s="38"/>
      <c r="D12" s="38"/>
      <c r="E12" s="43"/>
      <c r="F12" s="48"/>
      <c r="G12" s="49"/>
      <c r="H12" s="46"/>
      <c r="I12" s="32" t="s">
        <v>14</v>
      </c>
      <c r="J12" s="32">
        <f>AVERAGE(C3:C7)</f>
        <v>10</v>
      </c>
      <c r="K12" s="43"/>
      <c r="L12" s="43"/>
      <c r="M12" s="43"/>
      <c r="N12" s="43"/>
      <c r="O12" s="43"/>
      <c r="P12" s="43"/>
      <c r="Q12" s="41"/>
      <c r="R12" s="41"/>
      <c r="S12" s="41"/>
      <c r="T12" s="41"/>
      <c r="U12" s="41"/>
      <c r="V12" s="41"/>
      <c r="W12" s="41"/>
      <c r="X12" s="41"/>
    </row>
    <row r="13" spans="1:25" x14ac:dyDescent="0.25">
      <c r="A13" s="41"/>
      <c r="B13" s="43"/>
      <c r="C13" s="38" t="s">
        <v>22</v>
      </c>
      <c r="D13" s="39">
        <f>G16*SQRT(SUMSQ(B3:B7)/(5*F8))</f>
        <v>1.4142135623730951</v>
      </c>
      <c r="E13" s="46"/>
      <c r="F13" s="35" t="s">
        <v>4</v>
      </c>
      <c r="G13" s="36">
        <f>G8</f>
        <v>100</v>
      </c>
      <c r="H13" s="46"/>
      <c r="I13" s="32" t="s">
        <v>33</v>
      </c>
      <c r="J13" s="32">
        <f>SQRT(G8/4)</f>
        <v>5</v>
      </c>
      <c r="K13" s="43"/>
      <c r="L13" s="43"/>
      <c r="M13" s="43"/>
      <c r="N13" s="43"/>
      <c r="O13" s="43"/>
      <c r="P13" s="43"/>
      <c r="Q13" s="43"/>
      <c r="R13" s="41"/>
      <c r="S13" s="41"/>
      <c r="T13" s="41"/>
      <c r="U13" s="43"/>
      <c r="V13" s="41"/>
      <c r="W13" s="41"/>
      <c r="X13" s="41"/>
    </row>
    <row r="14" spans="1:25" x14ac:dyDescent="0.25">
      <c r="A14" s="41"/>
      <c r="B14" s="41"/>
      <c r="C14" s="38" t="s">
        <v>23</v>
      </c>
      <c r="D14" s="39">
        <f>G16/SQRT(F8)</f>
        <v>0.28867513459481287</v>
      </c>
      <c r="E14" s="46"/>
      <c r="F14" s="35" t="s">
        <v>29</v>
      </c>
      <c r="G14" s="36">
        <f>L8</f>
        <v>90</v>
      </c>
      <c r="H14" s="46"/>
      <c r="I14" s="43"/>
      <c r="J14" s="43"/>
      <c r="K14" s="43"/>
      <c r="L14" s="43"/>
      <c r="M14" s="43"/>
      <c r="N14" s="43"/>
      <c r="O14" s="43"/>
      <c r="P14" s="43"/>
      <c r="Q14" s="41"/>
      <c r="R14" s="41"/>
      <c r="S14" s="41"/>
      <c r="T14" s="41"/>
      <c r="U14" s="41"/>
      <c r="V14" s="41"/>
      <c r="W14" s="41"/>
      <c r="X14" s="41"/>
    </row>
    <row r="15" spans="1:25" x14ac:dyDescent="0.25">
      <c r="A15" s="41"/>
      <c r="B15" s="41"/>
      <c r="C15" s="38"/>
      <c r="D15" s="39"/>
      <c r="E15" s="46"/>
      <c r="F15" s="35" t="s">
        <v>30</v>
      </c>
      <c r="G15" s="36">
        <f>J8</f>
        <v>10</v>
      </c>
      <c r="H15" s="46"/>
      <c r="I15" s="31" t="s">
        <v>17</v>
      </c>
      <c r="J15" s="34">
        <f>-(5/2)*((1+LN(2*PI()))+LN(G15/5))</f>
        <v>-8.8275606174232273</v>
      </c>
      <c r="K15" s="43"/>
      <c r="L15" s="43"/>
      <c r="M15" s="43"/>
      <c r="N15" s="43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5" x14ac:dyDescent="0.25">
      <c r="A16" s="41"/>
      <c r="B16" s="41"/>
      <c r="C16" s="38" t="s">
        <v>24</v>
      </c>
      <c r="D16" s="39">
        <f>D10/D13</f>
        <v>2.8284271247461898</v>
      </c>
      <c r="E16" s="46"/>
      <c r="F16" s="35" t="s">
        <v>16</v>
      </c>
      <c r="G16" s="36">
        <f>SQRT(J8/3)</f>
        <v>1.8257418583505538</v>
      </c>
      <c r="H16" s="46"/>
      <c r="I16" s="31" t="s">
        <v>18</v>
      </c>
      <c r="J16" s="34">
        <f>-2*J15/5+4/5</f>
        <v>4.3310242469692906</v>
      </c>
      <c r="K16" s="43"/>
      <c r="L16" s="43"/>
      <c r="M16" s="43"/>
      <c r="N16" s="43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x14ac:dyDescent="0.25">
      <c r="A17" s="41"/>
      <c r="B17" s="41"/>
      <c r="C17" s="38" t="s">
        <v>25</v>
      </c>
      <c r="D17" s="39">
        <f>D11/D14</f>
        <v>5.196152422706632</v>
      </c>
      <c r="E17" s="46"/>
      <c r="F17" s="48"/>
      <c r="G17" s="49"/>
      <c r="H17" s="43"/>
      <c r="I17" s="31" t="s">
        <v>19</v>
      </c>
      <c r="J17" s="34">
        <f>-2*J15/5+2*LN(5)/5</f>
        <v>4.1747994119429306</v>
      </c>
      <c r="K17" s="43"/>
      <c r="L17" s="43"/>
      <c r="M17" s="43"/>
      <c r="N17" s="43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1:24" x14ac:dyDescent="0.25">
      <c r="A18" s="43"/>
      <c r="B18" s="41"/>
      <c r="C18" s="38"/>
      <c r="D18" s="39"/>
      <c r="E18" s="46"/>
      <c r="F18" s="35" t="s">
        <v>11</v>
      </c>
      <c r="G18" s="35">
        <f>(G10/(1-G10))*(3)</f>
        <v>27.000000000000007</v>
      </c>
      <c r="H18" s="47"/>
      <c r="I18" s="31" t="s">
        <v>32</v>
      </c>
      <c r="J18" s="34">
        <f>-(2*J15/5)+(4*LN(LN(5))/5)</f>
        <v>3.9117322432309791</v>
      </c>
      <c r="K18" s="43"/>
      <c r="L18" s="43"/>
      <c r="M18" s="43"/>
      <c r="N18" s="43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spans="1:24" x14ac:dyDescent="0.25">
      <c r="A19" s="43"/>
      <c r="B19" s="41"/>
      <c r="C19" s="38" t="s">
        <v>27</v>
      </c>
      <c r="D19" s="39">
        <f>2*(1-_xlfn.T.DIST(D16,3,TRUE))</f>
        <v>6.6275602741524331E-2</v>
      </c>
      <c r="E19" s="43"/>
      <c r="F19" s="35" t="s">
        <v>12</v>
      </c>
      <c r="G19" s="37">
        <f>1-_xlfn.F.DIST(G18,1,3,TRUE)</f>
        <v>1.3846832988859026E-2</v>
      </c>
      <c r="H19" s="43"/>
      <c r="I19" s="45"/>
      <c r="J19" s="43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spans="1:24" x14ac:dyDescent="0.25">
      <c r="A20" s="41"/>
      <c r="B20" s="41"/>
      <c r="C20" s="38" t="s">
        <v>26</v>
      </c>
      <c r="D20" s="39">
        <f>2*(1-_xlfn.T.DIST(D17,3,TRUE))</f>
        <v>1.3846832988859026E-2</v>
      </c>
      <c r="E20" s="43"/>
      <c r="F20" s="43"/>
      <c r="G20" s="45"/>
      <c r="H20" s="43"/>
      <c r="I20" s="45"/>
      <c r="J20" s="43"/>
      <c r="K20" s="43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1:24" x14ac:dyDescent="0.25">
      <c r="A21" s="41"/>
      <c r="B21" s="41"/>
      <c r="C21" s="43"/>
      <c r="D21" s="43"/>
      <c r="E21" s="43"/>
      <c r="F21" s="43"/>
      <c r="G21" s="43"/>
      <c r="H21" s="43"/>
      <c r="I21" s="45"/>
      <c r="J21" s="43"/>
      <c r="K21" s="43"/>
      <c r="L21" s="43"/>
      <c r="M21" s="43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spans="1:24" x14ac:dyDescent="0.25">
      <c r="A22" s="41"/>
      <c r="B22" s="41"/>
      <c r="C22" s="43"/>
      <c r="D22" s="43"/>
      <c r="E22" s="43"/>
      <c r="F22" s="43"/>
      <c r="G22" s="43"/>
      <c r="H22" s="43"/>
      <c r="I22" s="45"/>
      <c r="J22" s="43"/>
      <c r="K22" s="43"/>
      <c r="L22" s="43"/>
      <c r="M22" s="43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1:24" x14ac:dyDescent="0.25">
      <c r="A23" s="41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x14ac:dyDescent="0.25">
      <c r="A24" s="4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x14ac:dyDescent="0.25">
      <c r="A25" s="41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spans="1:24" x14ac:dyDescent="0.25">
      <c r="A26" s="4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5">
      <c r="A27" s="41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 x14ac:dyDescent="0.25">
      <c r="A28" s="4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 x14ac:dyDescent="0.2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 x14ac:dyDescent="0.25">
      <c r="A30" s="41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spans="1:24" x14ac:dyDescent="0.25">
      <c r="A31" s="4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x14ac:dyDescent="0.25">
      <c r="A32" s="41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4" x14ac:dyDescent="0.25">
      <c r="A33" s="41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1:24" x14ac:dyDescent="0.25">
      <c r="A34" s="41"/>
      <c r="B34" s="43"/>
      <c r="C34" s="43"/>
      <c r="D34" s="43"/>
      <c r="E34" s="43"/>
      <c r="F34" s="43"/>
      <c r="G34" s="43"/>
      <c r="H34" s="43"/>
      <c r="K34" s="43"/>
      <c r="L34" s="43"/>
      <c r="M34" s="43"/>
      <c r="N34" s="43"/>
      <c r="O34" s="41"/>
      <c r="P34" s="41"/>
      <c r="Q34" s="41"/>
      <c r="R34" s="41"/>
      <c r="S34" s="41"/>
      <c r="T34" s="41"/>
      <c r="U34" s="41"/>
      <c r="V34" s="41"/>
      <c r="W34" s="41"/>
      <c r="X34" s="41"/>
    </row>
  </sheetData>
  <mergeCells count="1">
    <mergeCell ref="B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2025-01-20T16:26:09Z</dcterms:created>
  <dcterms:modified xsi:type="dcterms:W3CDTF">2025-01-20T16:26:41Z</dcterms:modified>
</cp:coreProperties>
</file>